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55" windowHeight="8610" activeTab="0"/>
  </bookViews>
  <sheets>
    <sheet name="Feuil1" sheetId="1" r:id="rId1"/>
    <sheet name="Feuil2" sheetId="2" r:id="rId2"/>
    <sheet name="Feuil3" sheetId="3" r:id="rId3"/>
  </sheets>
  <definedNames>
    <definedName name="Cda">'Feuil1'!$D$20</definedName>
    <definedName name="Cdn">'Feuil1'!$D$30</definedName>
    <definedName name="Cha">'Feuil1'!$D$18</definedName>
    <definedName name="Chm">'Feuil1'!#REF!</definedName>
    <definedName name="Chn">'Feuil1'!$D$29</definedName>
    <definedName name="da">'Feuil1'!$B$20</definedName>
    <definedName name="dn">'Feuil1'!$B$30</definedName>
    <definedName name="Em">'Feuil1'!$B$23</definedName>
    <definedName name="Fr">'Feuil1'!$B$4</definedName>
    <definedName name="Kh">'Feuil1'!$B$5</definedName>
    <definedName name="Kv">'Feuil1'!$B$6</definedName>
  </definedNames>
  <calcPr fullCalcOnLoad="1"/>
</workbook>
</file>

<file path=xl/sharedStrings.xml><?xml version="1.0" encoding="utf-8"?>
<sst xmlns="http://schemas.openxmlformats.org/spreadsheetml/2006/main" count="56" uniqueCount="43">
  <si>
    <t>Antenne retenue :</t>
  </si>
  <si>
    <t>Distance antenne :</t>
  </si>
  <si>
    <t>Cha =</t>
  </si>
  <si>
    <t>%</t>
  </si>
  <si>
    <t xml:space="preserve">Part  HF à </t>
  </si>
  <si>
    <t xml:space="preserve">Part VHF à </t>
  </si>
  <si>
    <t xml:space="preserve">Fréquence  = </t>
  </si>
  <si>
    <t>MHz</t>
  </si>
  <si>
    <t>dBµV/m</t>
  </si>
  <si>
    <t>Mesure fixe a h&lt;2m ?</t>
  </si>
  <si>
    <t>Réponse retenue :</t>
  </si>
  <si>
    <t>m ; Cda =</t>
  </si>
  <si>
    <t>dB</t>
  </si>
  <si>
    <t xml:space="preserve"> :  Chn =</t>
  </si>
  <si>
    <t>m ; Cdn =</t>
  </si>
  <si>
    <t xml:space="preserve">Distance normalisée  : </t>
  </si>
  <si>
    <t>N</t>
  </si>
  <si>
    <t>Bande passante :</t>
  </si>
  <si>
    <t>Facteur de bruit :</t>
  </si>
  <si>
    <t>Dégradation mesurée :</t>
  </si>
  <si>
    <t>Plancher de bruit :</t>
  </si>
  <si>
    <t>dBm</t>
  </si>
  <si>
    <t xml:space="preserve">Niveau de perturbation : </t>
  </si>
  <si>
    <t>A partir des paramètres du récepteur :</t>
  </si>
  <si>
    <t>Gain isotropique estimé :</t>
  </si>
  <si>
    <t>dBi</t>
  </si>
  <si>
    <t>Pertes du cable  d'antenne :</t>
  </si>
  <si>
    <t>Conversion aux conditions normalisées :</t>
  </si>
  <si>
    <t>Comparaison à la norme NB30 :</t>
  </si>
  <si>
    <t>Bande passante de mesure :</t>
  </si>
  <si>
    <t>KHz</t>
  </si>
  <si>
    <t>Champ E dans Bp normalisée :</t>
  </si>
  <si>
    <t>Limite moyenne :</t>
  </si>
  <si>
    <t>Limite quasi crête :</t>
  </si>
  <si>
    <t>Champ moyen normalisé :</t>
  </si>
  <si>
    <t>Champ moyen mesuré :</t>
  </si>
  <si>
    <t>Ecart mesure - limite :</t>
  </si>
  <si>
    <t xml:space="preserve">MESURES DE CHAMPS ELECTRIQUES   </t>
  </si>
  <si>
    <t>F</t>
  </si>
  <si>
    <t xml:space="preserve"> O (Oui) ou N (Non)</t>
  </si>
  <si>
    <t>Champ électrique sur antenne de réception :</t>
  </si>
  <si>
    <t>Antenne Mobile (M) ou Fixe (F) :</t>
  </si>
  <si>
    <t xml:space="preserve">kHz 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</si>
</sst>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57"/>
      <name val="Arial"/>
      <family val="2"/>
    </font>
    <font>
      <b/>
      <i/>
      <sz val="10"/>
      <color indexed="39"/>
      <name val="Arial"/>
      <family val="2"/>
    </font>
    <font>
      <b/>
      <i/>
      <sz val="12"/>
      <color indexed="39"/>
      <name val="Arial"/>
      <family val="2"/>
    </font>
    <font>
      <b/>
      <i/>
      <sz val="12"/>
      <color indexed="10"/>
      <name val="Arial"/>
      <family val="2"/>
    </font>
    <font>
      <b/>
      <u val="doub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right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7" xfId="0" applyNumberForma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showGridLines="0" tabSelected="1" zoomScale="90" zoomScaleNormal="90" workbookViewId="0" topLeftCell="A2">
      <selection activeCell="C12" sqref="C12"/>
    </sheetView>
  </sheetViews>
  <sheetFormatPr defaultColWidth="11.421875" defaultRowHeight="12.75"/>
  <cols>
    <col min="1" max="1" width="28.7109375" style="0" customWidth="1"/>
    <col min="2" max="2" width="8.421875" style="0" customWidth="1"/>
    <col min="3" max="3" width="9.140625" style="0" customWidth="1"/>
    <col min="4" max="4" width="5.57421875" style="0" customWidth="1"/>
    <col min="5" max="5" width="6.7109375" style="0" customWidth="1"/>
  </cols>
  <sheetData>
    <row r="1" ht="3.75" customHeight="1"/>
    <row r="2" spans="1:2" ht="15.75">
      <c r="A2" s="8"/>
      <c r="B2" s="49" t="s">
        <v>37</v>
      </c>
    </row>
    <row r="3" ht="5.25" customHeight="1"/>
    <row r="4" spans="1:5" ht="15">
      <c r="A4" s="47" t="s">
        <v>6</v>
      </c>
      <c r="B4" s="54">
        <v>50.2</v>
      </c>
      <c r="C4" s="48" t="s">
        <v>7</v>
      </c>
      <c r="D4" s="38"/>
      <c r="E4" s="46"/>
    </row>
    <row r="5" spans="1:5" ht="12.75">
      <c r="A5" s="16" t="s">
        <v>4</v>
      </c>
      <c r="B5" s="43">
        <f>IF(Fr&lt;30,100,IF(Fr&gt;100,0,100*(100-Fr)/70))</f>
        <v>71.14285714285714</v>
      </c>
      <c r="C5" s="14" t="s">
        <v>3</v>
      </c>
      <c r="D5" s="14"/>
      <c r="E5" s="15"/>
    </row>
    <row r="6" spans="1:5" ht="12.75">
      <c r="A6" s="44" t="s">
        <v>5</v>
      </c>
      <c r="B6" s="45">
        <f>100-B5</f>
        <v>28.85714285714286</v>
      </c>
      <c r="C6" s="42" t="s">
        <v>3</v>
      </c>
      <c r="D6" s="42"/>
      <c r="E6" s="26"/>
    </row>
    <row r="7" spans="1:2" ht="4.5" customHeight="1">
      <c r="A7" s="1"/>
      <c r="B7" s="2"/>
    </row>
    <row r="8" spans="1:5" ht="15">
      <c r="A8" s="35"/>
      <c r="B8" s="37" t="s">
        <v>23</v>
      </c>
      <c r="C8" s="38"/>
      <c r="D8" s="38"/>
      <c r="E8" s="12"/>
    </row>
    <row r="9" spans="1:5" ht="6.75" customHeight="1">
      <c r="A9" s="39"/>
      <c r="B9" s="40"/>
      <c r="C9" s="41"/>
      <c r="D9" s="41"/>
      <c r="E9" s="15"/>
    </row>
    <row r="10" spans="1:5" ht="12.75">
      <c r="A10" s="16" t="s">
        <v>18</v>
      </c>
      <c r="B10" s="50">
        <v>6</v>
      </c>
      <c r="C10" s="14" t="s">
        <v>12</v>
      </c>
      <c r="D10" s="14"/>
      <c r="E10" s="15"/>
    </row>
    <row r="11" spans="1:5" ht="12.75">
      <c r="A11" s="16" t="s">
        <v>17</v>
      </c>
      <c r="B11" s="51">
        <v>2.1</v>
      </c>
      <c r="C11" s="14" t="s">
        <v>42</v>
      </c>
      <c r="D11" s="14"/>
      <c r="E11" s="15"/>
    </row>
    <row r="12" spans="1:5" ht="12.75">
      <c r="A12" s="16" t="s">
        <v>19</v>
      </c>
      <c r="B12" s="50">
        <v>18</v>
      </c>
      <c r="C12" s="14" t="s">
        <v>12</v>
      </c>
      <c r="D12" s="14"/>
      <c r="E12" s="15"/>
    </row>
    <row r="13" spans="1:5" ht="12.75">
      <c r="A13" s="16" t="s">
        <v>20</v>
      </c>
      <c r="B13" s="18">
        <f>-174+B10+10*LOG(B11*1000)</f>
        <v>-134.77780705266082</v>
      </c>
      <c r="C13" s="14" t="s">
        <v>21</v>
      </c>
      <c r="D13" s="14"/>
      <c r="E13" s="15"/>
    </row>
    <row r="14" spans="1:5" ht="12.75">
      <c r="A14" s="31" t="s">
        <v>22</v>
      </c>
      <c r="B14" s="32">
        <f>B13+B12</f>
        <v>-116.77780705266082</v>
      </c>
      <c r="C14" s="34" t="s">
        <v>21</v>
      </c>
      <c r="D14" s="42"/>
      <c r="E14" s="26"/>
    </row>
    <row r="15" spans="1:2" ht="5.25" customHeight="1">
      <c r="A15" s="1"/>
      <c r="B15" s="6"/>
    </row>
    <row r="16" spans="1:5" ht="15">
      <c r="A16" s="35"/>
      <c r="B16" s="36" t="s">
        <v>40</v>
      </c>
      <c r="C16" s="11"/>
      <c r="D16" s="11"/>
      <c r="E16" s="12"/>
    </row>
    <row r="17" spans="1:5" ht="5.25" customHeight="1">
      <c r="A17" s="13"/>
      <c r="B17" s="52"/>
      <c r="C17" s="14"/>
      <c r="D17" s="14"/>
      <c r="E17" s="15"/>
    </row>
    <row r="18" spans="1:5" ht="12.75">
      <c r="A18" s="16" t="s">
        <v>41</v>
      </c>
      <c r="B18" s="53" t="s">
        <v>38</v>
      </c>
      <c r="C18" s="29" t="s">
        <v>2</v>
      </c>
      <c r="D18" s="18">
        <f>IF(B18="M",3*Kh/100+6*Kv/100,0)</f>
        <v>0</v>
      </c>
      <c r="E18" s="15" t="s">
        <v>12</v>
      </c>
    </row>
    <row r="19" spans="1:5" ht="12.75">
      <c r="A19" s="16" t="s">
        <v>0</v>
      </c>
      <c r="B19" s="55" t="str">
        <f>IF(B18="M","Mobile","Fixe")</f>
        <v>Fixe</v>
      </c>
      <c r="C19" s="30" t="str">
        <f>IF(B18="F"," ",IF(B18="M"," ","par défaut"))</f>
        <v> </v>
      </c>
      <c r="D19" s="14"/>
      <c r="E19" s="15"/>
    </row>
    <row r="20" spans="1:5" ht="12.75">
      <c r="A20" s="16" t="s">
        <v>1</v>
      </c>
      <c r="B20" s="53">
        <v>35</v>
      </c>
      <c r="C20" s="29" t="s">
        <v>11</v>
      </c>
      <c r="D20" s="18">
        <f>IF(da&gt;30,0,IF(da&lt;10,Kh/100*(8*LOG(da/10)-1.91),Kh/100*(4*LOG(da/30))))</f>
        <v>0</v>
      </c>
      <c r="E20" s="15" t="s">
        <v>12</v>
      </c>
    </row>
    <row r="21" spans="1:5" ht="12.75">
      <c r="A21" s="16" t="s">
        <v>24</v>
      </c>
      <c r="B21" s="50">
        <v>7</v>
      </c>
      <c r="C21" s="30" t="s">
        <v>25</v>
      </c>
      <c r="D21" s="17"/>
      <c r="E21" s="15"/>
    </row>
    <row r="22" spans="1:5" ht="12.75">
      <c r="A22" s="16" t="s">
        <v>26</v>
      </c>
      <c r="B22" s="50">
        <v>1.5</v>
      </c>
      <c r="C22" s="30" t="s">
        <v>12</v>
      </c>
      <c r="D22" s="17"/>
      <c r="E22" s="15"/>
    </row>
    <row r="23" spans="1:5" ht="12.75">
      <c r="A23" s="31" t="s">
        <v>35</v>
      </c>
      <c r="B23" s="32">
        <f>B14+20*LOG(Fr)+77.21-B21+B22</f>
        <v>-11.053732709760439</v>
      </c>
      <c r="C23" s="33" t="s">
        <v>8</v>
      </c>
      <c r="D23" s="34"/>
      <c r="E23" s="26"/>
    </row>
    <row r="24" spans="1:4" ht="3.75" customHeight="1">
      <c r="A24" s="3"/>
      <c r="B24" s="7"/>
      <c r="C24" s="5"/>
      <c r="D24" s="4"/>
    </row>
    <row r="25" spans="1:5" ht="15">
      <c r="A25" s="9"/>
      <c r="B25" s="10" t="s">
        <v>27</v>
      </c>
      <c r="C25" s="27"/>
      <c r="D25" s="28"/>
      <c r="E25" s="12"/>
    </row>
    <row r="26" spans="1:5" ht="5.25" customHeight="1">
      <c r="A26" s="16"/>
      <c r="B26" s="14"/>
      <c r="C26" s="29"/>
      <c r="D26" s="14"/>
      <c r="E26" s="15"/>
    </row>
    <row r="27" spans="1:5" ht="12.75">
      <c r="A27" s="16" t="s">
        <v>9</v>
      </c>
      <c r="B27" s="53" t="s">
        <v>16</v>
      </c>
      <c r="C27" s="30" t="s">
        <v>39</v>
      </c>
      <c r="D27" s="14"/>
      <c r="E27" s="15"/>
    </row>
    <row r="28" spans="1:5" ht="12.75">
      <c r="A28" s="16" t="s">
        <v>10</v>
      </c>
      <c r="B28" s="55" t="str">
        <f>IF(B27="O","Oui","Non")</f>
        <v>Non</v>
      </c>
      <c r="C28" s="30" t="str">
        <f>IF(B27="O"," ",IF(B27="N"," ","par défaut"))</f>
        <v> </v>
      </c>
      <c r="D28" s="14"/>
      <c r="E28" s="15"/>
    </row>
    <row r="29" spans="1:5" ht="12.75">
      <c r="A29" s="13"/>
      <c r="B29" s="29" t="str">
        <f>IF(B27="O","Mesure à hauteur constante (&lt; 2m)","Mesure par recherche du maximum")</f>
        <v>Mesure par recherche du maximum</v>
      </c>
      <c r="C29" s="30" t="s">
        <v>13</v>
      </c>
      <c r="D29" s="18">
        <f>IF(B27="O",3*Kh/100+6*Kv/100,0)</f>
        <v>0</v>
      </c>
      <c r="E29" s="15" t="s">
        <v>12</v>
      </c>
    </row>
    <row r="30" spans="1:5" ht="12.75">
      <c r="A30" s="16" t="s">
        <v>15</v>
      </c>
      <c r="B30" s="53">
        <v>3</v>
      </c>
      <c r="C30" s="30" t="s">
        <v>14</v>
      </c>
      <c r="D30" s="18">
        <f>IF(dn&gt;30,0,IF(dn&lt;10,Kh/100*(8*LOG(dn/10)-1.91),Kh/100*(4*LOG(dn/30))))</f>
        <v>-4.334755601709808</v>
      </c>
      <c r="E30" s="15" t="s">
        <v>12</v>
      </c>
    </row>
    <row r="31" spans="1:5" ht="12.75">
      <c r="A31" s="31" t="s">
        <v>34</v>
      </c>
      <c r="B31" s="32">
        <f>Em+20*LOG(da/dn)+Cha-Cda-Chn+Cdn</f>
        <v>5.950447481142015</v>
      </c>
      <c r="C31" s="33" t="s">
        <v>8</v>
      </c>
      <c r="D31" s="34"/>
      <c r="E31" s="26"/>
    </row>
    <row r="32" ht="3.75" customHeight="1"/>
    <row r="33" spans="1:5" ht="15">
      <c r="A33" s="9"/>
      <c r="B33" s="10" t="s">
        <v>28</v>
      </c>
      <c r="C33" s="11"/>
      <c r="D33" s="11"/>
      <c r="E33" s="12"/>
    </row>
    <row r="34" spans="1:5" ht="3.75" customHeight="1">
      <c r="A34" s="13"/>
      <c r="B34" s="14"/>
      <c r="C34" s="14"/>
      <c r="D34" s="14"/>
      <c r="E34" s="15"/>
    </row>
    <row r="35" spans="1:5" ht="12.75">
      <c r="A35" s="16" t="s">
        <v>29</v>
      </c>
      <c r="B35" s="18">
        <f>IF(Fr&lt;30,9,120)</f>
        <v>120</v>
      </c>
      <c r="C35" s="14" t="s">
        <v>30</v>
      </c>
      <c r="D35" s="14"/>
      <c r="E35" s="15"/>
    </row>
    <row r="36" spans="1:5" ht="12.75">
      <c r="A36" s="19" t="s">
        <v>31</v>
      </c>
      <c r="B36" s="20">
        <f>B31+10*LOG(B35/B11)</f>
        <v>23.52006699427907</v>
      </c>
      <c r="C36" s="21" t="s">
        <v>8</v>
      </c>
      <c r="D36" s="14"/>
      <c r="E36" s="15"/>
    </row>
    <row r="37" spans="1:5" ht="12.75">
      <c r="A37" s="19" t="s">
        <v>33</v>
      </c>
      <c r="B37" s="20">
        <f>IF(Fr&lt;30,40-8.8*LOG(Fr),40)</f>
        <v>40</v>
      </c>
      <c r="C37" s="21" t="s">
        <v>8</v>
      </c>
      <c r="D37" s="14"/>
      <c r="E37" s="15"/>
    </row>
    <row r="38" spans="1:5" ht="12.75">
      <c r="A38" s="19" t="s">
        <v>32</v>
      </c>
      <c r="B38" s="20">
        <f>B37-10</f>
        <v>30</v>
      </c>
      <c r="C38" s="21" t="s">
        <v>8</v>
      </c>
      <c r="D38" s="14"/>
      <c r="E38" s="15"/>
    </row>
    <row r="39" spans="1:5" ht="15">
      <c r="A39" s="22" t="s">
        <v>36</v>
      </c>
      <c r="B39" s="23">
        <f>B36-B38</f>
        <v>-6.47993300572093</v>
      </c>
      <c r="C39" s="24" t="s">
        <v>12</v>
      </c>
      <c r="D39" s="25"/>
      <c r="E39" s="26"/>
    </row>
  </sheetData>
  <sheetProtection password="C8B3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 MdM</cp:lastModifiedBy>
  <dcterms:created xsi:type="dcterms:W3CDTF">2005-03-03T14:03:58Z</dcterms:created>
  <dcterms:modified xsi:type="dcterms:W3CDTF">2005-03-09T11:44:17Z</dcterms:modified>
  <cp:category/>
  <cp:version/>
  <cp:contentType/>
  <cp:contentStatus/>
</cp:coreProperties>
</file>